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332"/>
  <workbookPr defaultThemeVersion="124226"/>
  <mc:AlternateContent xmlns:mc="http://schemas.openxmlformats.org/markup-compatibility/2006">
    <mc:Choice Requires="x15">
      <x15ac:absPath xmlns:x15ac="http://schemas.microsoft.com/office/spreadsheetml/2010/11/ac" url="U:\UZLOG (MuhammadAmin)\акты CENTRUM для UzAuto MOTORS\1ВЕРСИЯ FTP-ЭДО\"/>
    </mc:Choice>
  </mc:AlternateContent>
  <xr:revisionPtr revIDLastSave="0" documentId="13_ncr:1_{ABD9E5CD-6D92-4803-852C-D464A92876D0}" xr6:coauthVersionLast="47" xr6:coauthVersionMax="47" xr10:uidLastSave="{00000000-0000-0000-0000-000000000000}"/>
  <bookViews>
    <workbookView xWindow="28680" yWindow="-120" windowWidth="29040" windowHeight="15840" xr2:uid="{00000000-000D-0000-FFFF-FFFF00000000}"/>
  </bookViews>
  <sheets>
    <sheet name="Лист1" sheetId="1" r:id="rId1"/>
    <sheet name="HLBU1848264" sheetId="2" r:id="rId2"/>
    <sheet name="HLBU1675929" sheetId="3" r:id="rId3"/>
    <sheet name="GLDU9984330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B9" i="1" l="1"/>
  <c r="AE9" i="1" s="1"/>
  <c r="AB7" i="1"/>
  <c r="AE7" i="1" s="1"/>
  <c r="AB5" i="1"/>
  <c r="AE5" i="1" s="1"/>
  <c r="AC4" i="1"/>
  <c r="AD4" i="1"/>
  <c r="AA15" i="1"/>
  <c r="V15" i="1"/>
  <c r="X15" i="1"/>
  <c r="W15" i="1"/>
  <c r="W9" i="1" l="1"/>
  <c r="W7" i="1"/>
  <c r="W5" i="1"/>
  <c r="P15" i="1"/>
  <c r="U15" i="1" s="1"/>
  <c r="P14" i="1"/>
  <c r="U14" i="1" s="1"/>
  <c r="P13" i="1"/>
  <c r="U13" i="1" s="1"/>
  <c r="P12" i="1"/>
  <c r="P11" i="1"/>
  <c r="P10" i="1"/>
  <c r="P9" i="1"/>
  <c r="U9" i="1" s="1"/>
  <c r="P8" i="1"/>
  <c r="P7" i="1"/>
  <c r="P6" i="1"/>
  <c r="U6" i="1" s="1"/>
  <c r="P5" i="1"/>
  <c r="AE4" i="1"/>
  <c r="AB4" i="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Adelya Muminova</author>
  </authors>
  <commentList>
    <comment ref="U7" authorId="0" shapeId="0" xr:uid="{6B97D854-F3B5-4D88-BD3A-5679C294488A}">
      <text>
        <r>
          <rPr>
            <b/>
            <sz val="9"/>
            <color indexed="81"/>
            <rFont val="Tahoma"/>
            <family val="2"/>
            <charset val="204"/>
          </rPr>
          <t>Adelya Muminova:</t>
        </r>
        <r>
          <rPr>
            <sz val="9"/>
            <color indexed="81"/>
            <rFont val="Tahoma"/>
            <family val="2"/>
            <charset val="204"/>
          </rPr>
          <t xml:space="preserve">
 CNT-DWH-960US 
 GCXU5992750 (1290,53)</t>
        </r>
      </text>
    </comment>
    <comment ref="U10" authorId="0" shapeId="0" xr:uid="{D0A8EC9D-B207-450A-AFFE-72ABA316E0D7}">
      <text>
        <r>
          <rPr>
            <b/>
            <sz val="9"/>
            <color indexed="81"/>
            <rFont val="Tahoma"/>
            <family val="2"/>
            <charset val="204"/>
          </rPr>
          <t>Adelya Muminova:</t>
        </r>
        <r>
          <rPr>
            <sz val="9"/>
            <color indexed="81"/>
            <rFont val="Tahoma"/>
            <family val="2"/>
            <charset val="204"/>
          </rPr>
          <t xml:space="preserve">
GCXU5923425 CNT-DWH-959 (3220,82)</t>
        </r>
      </text>
    </comment>
  </commentList>
</comments>
</file>

<file path=xl/sharedStrings.xml><?xml version="1.0" encoding="utf-8"?>
<sst xmlns="http://schemas.openxmlformats.org/spreadsheetml/2006/main" count="171" uniqueCount="66">
  <si>
    <t>#</t>
  </si>
  <si>
    <t>Carrier-Перевозчик</t>
  </si>
  <si>
    <t>Summa</t>
  </si>
  <si>
    <t>Route-Маршрут</t>
  </si>
  <si>
    <t>Delivery terms / Условия поставки</t>
  </si>
  <si>
    <t>Origin City</t>
  </si>
  <si>
    <t>MBL No</t>
  </si>
  <si>
    <t>Container №-№ КОНТЕЙНЕРА</t>
  </si>
  <si>
    <t>Container type-Тип контейнера</t>
  </si>
  <si>
    <t>Name of Goods - Наименование товаров</t>
  </si>
  <si>
    <t>CMR no. - Номер CMR</t>
  </si>
  <si>
    <t>Supplier name - Наименование отправителя</t>
  </si>
  <si>
    <t>Supplier Invoice No. - № Инвойса Поставщика</t>
  </si>
  <si>
    <t>Supplier Invoice amount - Сумма инвойса Поставщика (USD)</t>
  </si>
  <si>
    <t>CBM</t>
  </si>
  <si>
    <t>Gross Weight  (kg) - вес-брутто(кг)</t>
  </si>
  <si>
    <t>WM (kg) - объемный вес (кг)</t>
  </si>
  <si>
    <t>The date of Carriage Acceptance - Дата принятия к перевозке</t>
  </si>
  <si>
    <t>Date of arrival to Asaka - Дата прибытия в Асака</t>
  </si>
  <si>
    <t>Q-ty of trucks - Кол-во а-м</t>
  </si>
  <si>
    <t>Pick up Rate - Тариф (USD)</t>
  </si>
  <si>
    <t>Pick up Amount - Стоимость перевозки  (USD)</t>
  </si>
  <si>
    <t>(Freight Forwarding Fee) (USD)-Экспедирование</t>
  </si>
  <si>
    <t>(Consolidation services) (USD) - Консолидация</t>
  </si>
  <si>
    <t>Block &amp; Brace Material (USD) - Жесткая упаковка груза</t>
  </si>
  <si>
    <t>Export Customs Clearance (USD) - Таможенное оформление</t>
  </si>
  <si>
    <t>Export Transit Declaration from Canada (USD) - Экспортная транзитная декларация из Канады</t>
  </si>
  <si>
    <t>Transportation from Romulus, USA to Asaka (USD)-Перевозка от Romulus, USA до Asaka (USD)</t>
  </si>
  <si>
    <t>Total amount - Общая стоимость (USD)</t>
  </si>
  <si>
    <t>Date of signing the  act - Дата подписания акта</t>
  </si>
  <si>
    <t>Central Bank - Курс ЦБ</t>
  </si>
  <si>
    <t>Total amount in sum equivalent - Общая суммовом эквиваленте</t>
  </si>
  <si>
    <t>Carrier invoice  num.№ - Инвойс перевозчика</t>
  </si>
  <si>
    <t>CNT-DWH-963US</t>
  </si>
  <si>
    <t>CENTRUM AVIATION FZCO (Доп.7,8)</t>
  </si>
  <si>
    <t>Chicago/Romulus-Asaka (via Hamburg)</t>
  </si>
  <si>
    <t>D-D</t>
  </si>
  <si>
    <t>DEL RIO, TX</t>
  </si>
  <si>
    <t>HLCUBSC2305BCRL3</t>
  </si>
  <si>
    <t xml:space="preserve"> HLBU1848264</t>
  </si>
  <si>
    <t>40HC</t>
  </si>
  <si>
    <t>autoparts</t>
  </si>
  <si>
    <t>0002</t>
  </si>
  <si>
    <t>FTL</t>
  </si>
  <si>
    <t>LOS INDIOS, TX</t>
  </si>
  <si>
    <t>0001</t>
  </si>
  <si>
    <t>APTIV</t>
  </si>
  <si>
    <t>EAGLE PASS, TX</t>
  </si>
  <si>
    <t>HLCUBSC2305BPOI1</t>
  </si>
  <si>
    <t xml:space="preserve">  HLBU1675929</t>
  </si>
  <si>
    <t>HELLMANS230530-4</t>
  </si>
  <si>
    <t>BROWNSVILLE, TX</t>
  </si>
  <si>
    <t>AYR, ON</t>
  </si>
  <si>
    <t xml:space="preserve">HLCUBSC230624885 </t>
  </si>
  <si>
    <t xml:space="preserve"> GLDU9984330</t>
  </si>
  <si>
    <t>BEND ALL AUTOMOTIVE ULC</t>
  </si>
  <si>
    <t>0003</t>
  </si>
  <si>
    <t>GLDU9984330-GCXU5923425-1</t>
  </si>
  <si>
    <t>MISSISSAUGA, ON</t>
  </si>
  <si>
    <t>min</t>
  </si>
  <si>
    <t>FLORA, IL</t>
  </si>
  <si>
    <t>01498774</t>
  </si>
  <si>
    <t>UMPT cargo</t>
  </si>
  <si>
    <t>GENERAL MOTORS OVERSEAS DISTRIBUTION LLC</t>
  </si>
  <si>
    <t xml:space="preserve">GENERAL MOTORS OVERSEAS DISTRIBUTION LLC </t>
  </si>
  <si>
    <t>INFASCO NUT LP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</si>
</sst>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yyyy\-mm\-dd;@"/>
    <numFmt numFmtId="165" formatCode="#,##0.00\ _₽"/>
  </numFmts>
  <fonts count="19">
    <font>
      <sz val="11"/>
      <color theme="1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9"/>
      <color theme="0"/>
      <name val="Consolas"/>
      <family val="3"/>
      <charset val="204"/>
    </font>
    <font>
      <sz val="48"/>
      <color theme="0"/>
      <name val="Calibri"/>
      <family val="2"/>
      <charset val="204"/>
      <scheme val="minor"/>
    </font>
    <font>
      <sz val="36"/>
      <color theme="0"/>
      <name val="Calibri"/>
      <family val="2"/>
      <charset val="204"/>
      <scheme val="minor"/>
    </font>
    <font>
      <sz val="11"/>
      <color theme="1"/>
      <name val="Consolas"/>
      <family val="3"/>
      <charset val="204"/>
    </font>
    <font>
      <sz val="11"/>
      <color theme="0"/>
      <name val="Consolas"/>
      <family val="3"/>
      <charset val="204"/>
    </font>
    <font>
      <sz val="11"/>
      <color theme="1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sz val="11"/>
      <color theme="1"/>
      <name val="Calibri"/>
      <family val="2"/>
      <charset val="162"/>
      <scheme val="minor"/>
    </font>
    <font>
      <sz val="12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000000"/>
      <name val="Calibri"/>
      <family val="2"/>
      <charset val="204"/>
      <scheme val="minor"/>
    </font>
    <font>
      <sz val="12"/>
      <name val="Arial Unicode MS"/>
      <charset val="204"/>
    </font>
    <font>
      <b/>
      <sz val="9"/>
      <color indexed="81"/>
      <name val="Tahoma"/>
      <family val="2"/>
      <charset val="204"/>
    </font>
    <font>
      <sz val="9"/>
      <color indexed="81"/>
      <name val="Tahoma"/>
      <family val="2"/>
      <charset val="204"/>
    </font>
    <font>
      <sz val="12"/>
      <color rgb="FFFF0000"/>
      <name val="Calibri"/>
      <family val="2"/>
      <charset val="204"/>
      <scheme val="minor"/>
    </font>
    <font>
      <sz val="12"/>
      <color rgb="FFFF0000"/>
      <name val="Arial Unicode MS"/>
      <charset val="204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7" fillId="0" borderId="0" applyFont="0" applyFill="0" applyBorder="0" applyAlignment="0" applyProtection="0"/>
    <xf numFmtId="0" fontId="9" fillId="0" borderId="0"/>
  </cellStyleXfs>
  <cellXfs count="53">
    <xf numFmtId="0" fontId="0" fillId="0" borderId="0" xfId="0"/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 wrapText="1"/>
    </xf>
    <xf numFmtId="0" fontId="5" fillId="3" borderId="1" xfId="0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 wrapText="1"/>
    </xf>
    <xf numFmtId="0" fontId="10" fillId="0" borderId="1" xfId="2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 applyProtection="1">
      <alignment horizontal="center"/>
      <protection locked="0"/>
    </xf>
    <xf numFmtId="164" fontId="0" fillId="0" borderId="0" xfId="0" applyNumberFormat="1" applyAlignment="1" applyProtection="1">
      <alignment horizontal="center"/>
      <protection locked="0"/>
    </xf>
    <xf numFmtId="0" fontId="11" fillId="0" borderId="1" xfId="2" applyFont="1" applyBorder="1" applyAlignment="1">
      <alignment horizontal="center" vertical="center"/>
    </xf>
    <xf numFmtId="49" fontId="11" fillId="0" borderId="1" xfId="0" applyNumberFormat="1" applyFont="1" applyBorder="1" applyAlignment="1">
      <alignment horizontal="center" vertical="center"/>
    </xf>
    <xf numFmtId="2" fontId="11" fillId="0" borderId="1" xfId="2" applyNumberFormat="1" applyFont="1" applyBorder="1" applyAlignment="1">
      <alignment horizontal="center" vertical="center"/>
    </xf>
    <xf numFmtId="2" fontId="10" fillId="0" borderId="1" xfId="0" applyNumberFormat="1" applyFont="1" applyBorder="1" applyAlignment="1">
      <alignment horizontal="center" vertical="center"/>
    </xf>
    <xf numFmtId="2" fontId="10" fillId="0" borderId="1" xfId="2" applyNumberFormat="1" applyFont="1" applyBorder="1" applyAlignment="1">
      <alignment horizontal="center" vertical="center"/>
    </xf>
    <xf numFmtId="4" fontId="10" fillId="0" borderId="1" xfId="0" applyNumberFormat="1" applyFont="1" applyBorder="1" applyAlignment="1">
      <alignment horizontal="center" vertical="center"/>
    </xf>
    <xf numFmtId="14" fontId="13" fillId="0" borderId="1" xfId="0" applyNumberFormat="1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165" fontId="10" fillId="0" borderId="1" xfId="0" applyNumberFormat="1" applyFont="1" applyBorder="1" applyAlignment="1">
      <alignment horizontal="center" vertical="center"/>
    </xf>
    <xf numFmtId="0" fontId="0" fillId="0" borderId="1" xfId="0" applyBorder="1" applyAlignment="1" applyProtection="1">
      <alignment horizontal="center" vertical="center"/>
      <protection locked="0"/>
    </xf>
    <xf numFmtId="164" fontId="0" fillId="0" borderId="1" xfId="0" applyNumberFormat="1" applyBorder="1" applyAlignment="1" applyProtection="1">
      <alignment horizontal="center" vertical="center"/>
      <protection locked="0"/>
    </xf>
    <xf numFmtId="0" fontId="0" fillId="0" borderId="0" xfId="0" applyAlignment="1">
      <alignment horizontal="center" vertical="center"/>
    </xf>
    <xf numFmtId="0" fontId="0" fillId="0" borderId="1" xfId="2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4" borderId="1" xfId="2" applyFont="1" applyFill="1" applyBorder="1" applyAlignment="1">
      <alignment horizontal="center" vertical="center"/>
    </xf>
    <xf numFmtId="0" fontId="8" fillId="0" borderId="1" xfId="0" applyFont="1" applyBorder="1" applyAlignment="1" applyProtection="1">
      <alignment horizontal="center" vertical="center"/>
      <protection locked="0"/>
    </xf>
    <xf numFmtId="0" fontId="8" fillId="0" borderId="1" xfId="2" applyFont="1" applyBorder="1" applyAlignment="1">
      <alignment horizontal="center" vertical="center"/>
    </xf>
    <xf numFmtId="0" fontId="16" fillId="0" borderId="1" xfId="2" applyFont="1" applyBorder="1" applyAlignment="1">
      <alignment horizontal="center" vertical="center"/>
    </xf>
    <xf numFmtId="49" fontId="16" fillId="0" borderId="1" xfId="0" applyNumberFormat="1" applyFont="1" applyBorder="1" applyAlignment="1">
      <alignment horizontal="center" vertical="center"/>
    </xf>
    <xf numFmtId="165" fontId="16" fillId="0" borderId="1" xfId="0" applyNumberFormat="1" applyFont="1" applyBorder="1" applyAlignment="1">
      <alignment horizontal="center" vertical="center"/>
    </xf>
    <xf numFmtId="2" fontId="16" fillId="0" borderId="1" xfId="2" applyNumberFormat="1" applyFont="1" applyBorder="1" applyAlignment="1">
      <alignment horizontal="center" vertical="center"/>
    </xf>
    <xf numFmtId="4" fontId="16" fillId="0" borderId="1" xfId="0" applyNumberFormat="1" applyFont="1" applyBorder="1" applyAlignment="1">
      <alignment horizontal="center" vertical="center"/>
    </xf>
    <xf numFmtId="14" fontId="17" fillId="0" borderId="1" xfId="0" applyNumberFormat="1" applyFont="1" applyBorder="1" applyAlignment="1">
      <alignment horizontal="center" vertical="center"/>
    </xf>
    <xf numFmtId="2" fontId="16" fillId="0" borderId="1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4" fontId="5" fillId="3" borderId="1" xfId="0" applyNumberFormat="1" applyFont="1" applyFill="1" applyBorder="1" applyAlignment="1">
      <alignment horizontal="center" vertical="center" wrapText="1"/>
    </xf>
    <xf numFmtId="165" fontId="18" fillId="4" borderId="1" xfId="1" applyNumberFormat="1" applyFont="1" applyFill="1" applyBorder="1" applyAlignment="1">
      <alignment horizontal="center" vertical="center"/>
    </xf>
    <xf numFmtId="4" fontId="0" fillId="0" borderId="1" xfId="0" applyNumberFormat="1" applyBorder="1" applyAlignment="1" applyProtection="1">
      <alignment horizontal="center" vertical="center"/>
      <protection locked="0"/>
    </xf>
    <xf numFmtId="165" fontId="5" fillId="3" borderId="1" xfId="0" applyNumberFormat="1" applyFont="1" applyFill="1" applyBorder="1" applyAlignment="1">
      <alignment horizontal="center" vertical="center" wrapText="1"/>
    </xf>
    <xf numFmtId="164" fontId="5" fillId="3" borderId="1" xfId="0" applyNumberFormat="1" applyFont="1" applyFill="1" applyBorder="1" applyAlignment="1">
      <alignment horizontal="center" vertical="center" wrapText="1"/>
    </xf>
    <xf numFmtId="4" fontId="10" fillId="0" borderId="1" xfId="2" applyNumberFormat="1" applyFont="1" applyBorder="1" applyAlignment="1">
      <alignment horizontal="center" vertical="center"/>
    </xf>
    <xf numFmtId="0" fontId="10" fillId="0" borderId="1" xfId="2" applyFont="1" applyBorder="1" applyAlignment="1">
      <alignment horizontal="center" vertical="center"/>
    </xf>
    <xf numFmtId="2" fontId="10" fillId="0" borderId="1" xfId="2" applyNumberFormat="1" applyFont="1" applyBorder="1" applyAlignment="1">
      <alignment horizontal="center" vertical="center"/>
    </xf>
    <xf numFmtId="2" fontId="10" fillId="0" borderId="1" xfId="0" applyNumberFormat="1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 applyProtection="1">
      <alignment horizontal="center" vertical="center"/>
      <protection locked="0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</cellXfs>
  <cellStyles count="3">
    <cellStyle name="Обычный" xfId="0" builtinId="0"/>
    <cellStyle name="Обычный 2 2" xfId="2" xr:uid="{FAEB8438-43DC-482B-A0FF-A92E667BDEF4}"/>
    <cellStyle name="Финансовый" xfId="1" builtinId="3"/>
  </cellStyles>
  <dxfs count="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26</xdr:col>
      <xdr:colOff>0</xdr:colOff>
      <xdr:row>0</xdr:row>
      <xdr:rowOff>0</xdr:rowOff>
    </xdr:from>
    <xdr:ext cx="28571" cy="9524"/>
    <xdr:pic>
      <xdr:nvPicPr>
        <xdr:cNvPr id="2" name="Рисунок 1">
          <a:extLst>
            <a:ext uri="{FF2B5EF4-FFF2-40B4-BE49-F238E27FC236}">
              <a16:creationId xmlns:a16="http://schemas.microsoft.com/office/drawing/2014/main" id="{E29BEC2F-3595-4BD6-98C4-ACFCA4BFB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9600" y="0"/>
          <a:ext cx="28571" cy="9524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7521186" cy="10542857"/>
    <xdr:pic>
      <xdr:nvPicPr>
        <xdr:cNvPr id="3" name="Рисунок 2">
          <a:extLst>
            <a:ext uri="{FF2B5EF4-FFF2-40B4-BE49-F238E27FC236}">
              <a16:creationId xmlns:a16="http://schemas.microsoft.com/office/drawing/2014/main" id="{6B1C1E61-A014-4794-96BD-DF5CF95EB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7521186" cy="10542857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0</xdr:row>
      <xdr:rowOff>0</xdr:rowOff>
    </xdr:from>
    <xdr:ext cx="7521186" cy="10542857"/>
    <xdr:pic>
      <xdr:nvPicPr>
        <xdr:cNvPr id="4" name="Рисунок 3">
          <a:extLst>
            <a:ext uri="{FF2B5EF4-FFF2-40B4-BE49-F238E27FC236}">
              <a16:creationId xmlns:a16="http://schemas.microsoft.com/office/drawing/2014/main" id="{3B5E0F44-D6DF-42B5-A0A9-04572D656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24800" y="0"/>
          <a:ext cx="7521186" cy="10542857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7759282" cy="10057143"/>
    <xdr:pic>
      <xdr:nvPicPr>
        <xdr:cNvPr id="5" name="Рисунок 4">
          <a:extLst>
            <a:ext uri="{FF2B5EF4-FFF2-40B4-BE49-F238E27FC236}">
              <a16:creationId xmlns:a16="http://schemas.microsoft.com/office/drawing/2014/main" id="{65FB17A0-F70B-4A3A-829B-4E02168F8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668000"/>
          <a:ext cx="7759282" cy="10057143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56</xdr:row>
      <xdr:rowOff>0</xdr:rowOff>
    </xdr:from>
    <xdr:ext cx="7511663" cy="10695238"/>
    <xdr:pic>
      <xdr:nvPicPr>
        <xdr:cNvPr id="6" name="Рисунок 5">
          <a:extLst>
            <a:ext uri="{FF2B5EF4-FFF2-40B4-BE49-F238E27FC236}">
              <a16:creationId xmlns:a16="http://schemas.microsoft.com/office/drawing/2014/main" id="{A1A93A12-71EF-49A3-91BE-FBEC5D9FA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24800" y="10668000"/>
          <a:ext cx="7511663" cy="1069523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113</xdr:row>
      <xdr:rowOff>0</xdr:rowOff>
    </xdr:from>
    <xdr:ext cx="7721186" cy="10057143"/>
    <xdr:pic>
      <xdr:nvPicPr>
        <xdr:cNvPr id="7" name="Рисунок 6">
          <a:extLst>
            <a:ext uri="{FF2B5EF4-FFF2-40B4-BE49-F238E27FC236}">
              <a16:creationId xmlns:a16="http://schemas.microsoft.com/office/drawing/2014/main" id="{2E9E6A3B-9F87-474F-9ADF-B3F8CD2A3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526500"/>
          <a:ext cx="7721186" cy="10057143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113</xdr:row>
      <xdr:rowOff>0</xdr:rowOff>
    </xdr:from>
    <xdr:ext cx="7721186" cy="10057143"/>
    <xdr:pic>
      <xdr:nvPicPr>
        <xdr:cNvPr id="8" name="Рисунок 7">
          <a:extLst>
            <a:ext uri="{FF2B5EF4-FFF2-40B4-BE49-F238E27FC236}">
              <a16:creationId xmlns:a16="http://schemas.microsoft.com/office/drawing/2014/main" id="{5A7FB5AB-570C-4FB3-8C6A-D1FE10615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24800" y="21526500"/>
          <a:ext cx="7721186" cy="10057143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718832" cy="7723809"/>
    <xdr:pic>
      <xdr:nvPicPr>
        <xdr:cNvPr id="2" name="Рисунок 1">
          <a:extLst>
            <a:ext uri="{FF2B5EF4-FFF2-40B4-BE49-F238E27FC236}">
              <a16:creationId xmlns:a16="http://schemas.microsoft.com/office/drawing/2014/main" id="{B0618054-3CC9-4198-A6D4-A96D56089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718832" cy="7723809"/>
        </a:xfrm>
        <a:prstGeom prst="rect">
          <a:avLst/>
        </a:prstGeom>
      </xdr:spPr>
    </xdr:pic>
    <xdr:clientData/>
  </xdr:oneCellAnchor>
  <xdr:oneCellAnchor>
    <xdr:from>
      <xdr:col>9</xdr:col>
      <xdr:colOff>358587</xdr:colOff>
      <xdr:row>0</xdr:row>
      <xdr:rowOff>0</xdr:rowOff>
    </xdr:from>
    <xdr:ext cx="7637255" cy="10695238"/>
    <xdr:pic>
      <xdr:nvPicPr>
        <xdr:cNvPr id="3" name="Рисунок 2">
          <a:extLst>
            <a:ext uri="{FF2B5EF4-FFF2-40B4-BE49-F238E27FC236}">
              <a16:creationId xmlns:a16="http://schemas.microsoft.com/office/drawing/2014/main" id="{308AB4A5-340D-4600-BD5E-F3FE11C3F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44987" y="0"/>
          <a:ext cx="7637255" cy="1069523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11206</xdr:rowOff>
    </xdr:from>
    <xdr:ext cx="7840982" cy="10057143"/>
    <xdr:pic>
      <xdr:nvPicPr>
        <xdr:cNvPr id="4" name="Рисунок 3">
          <a:extLst>
            <a:ext uri="{FF2B5EF4-FFF2-40B4-BE49-F238E27FC236}">
              <a16:creationId xmlns:a16="http://schemas.microsoft.com/office/drawing/2014/main" id="{D286E243-23C4-4B13-9F0E-C14AB925A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250706"/>
          <a:ext cx="7840982" cy="10057143"/>
        </a:xfrm>
        <a:prstGeom prst="rect">
          <a:avLst/>
        </a:prstGeom>
      </xdr:spPr>
    </xdr:pic>
    <xdr:clientData/>
  </xdr:oneCellAnchor>
  <xdr:oneCellAnchor>
    <xdr:from>
      <xdr:col>13</xdr:col>
      <xdr:colOff>100853</xdr:colOff>
      <xdr:row>59</xdr:row>
      <xdr:rowOff>156882</xdr:rowOff>
    </xdr:from>
    <xdr:ext cx="7846778" cy="10057143"/>
    <xdr:pic>
      <xdr:nvPicPr>
        <xdr:cNvPr id="5" name="Рисунок 4">
          <a:extLst>
            <a:ext uri="{FF2B5EF4-FFF2-40B4-BE49-F238E27FC236}">
              <a16:creationId xmlns:a16="http://schemas.microsoft.com/office/drawing/2014/main" id="{D070CE16-C12C-4B73-BDE5-EC87BE396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25653" y="11396382"/>
          <a:ext cx="7846778" cy="10057143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483576</xdr:colOff>
      <xdr:row>0</xdr:row>
      <xdr:rowOff>0</xdr:rowOff>
    </xdr:from>
    <xdr:ext cx="5290315" cy="7352381"/>
    <xdr:pic>
      <xdr:nvPicPr>
        <xdr:cNvPr id="2" name="Рисунок 1">
          <a:extLst>
            <a:ext uri="{FF2B5EF4-FFF2-40B4-BE49-F238E27FC236}">
              <a16:creationId xmlns:a16="http://schemas.microsoft.com/office/drawing/2014/main" id="{09A36550-A360-4D20-B354-EA1FDC390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976" y="0"/>
          <a:ext cx="5290315" cy="7352381"/>
        </a:xfrm>
        <a:prstGeom prst="rect">
          <a:avLst/>
        </a:prstGeom>
      </xdr:spPr>
    </xdr:pic>
    <xdr:clientData/>
  </xdr:oneCellAnchor>
  <xdr:oneCellAnchor>
    <xdr:from>
      <xdr:col>18</xdr:col>
      <xdr:colOff>468924</xdr:colOff>
      <xdr:row>0</xdr:row>
      <xdr:rowOff>0</xdr:rowOff>
    </xdr:from>
    <xdr:ext cx="6953944" cy="8619048"/>
    <xdr:pic>
      <xdr:nvPicPr>
        <xdr:cNvPr id="3" name="Рисунок 2">
          <a:extLst>
            <a:ext uri="{FF2B5EF4-FFF2-40B4-BE49-F238E27FC236}">
              <a16:creationId xmlns:a16="http://schemas.microsoft.com/office/drawing/2014/main" id="{DEA072BF-2E0E-4A83-AC92-6753C305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41724" y="0"/>
          <a:ext cx="6953944" cy="861904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5505175" cy="7409524"/>
    <xdr:pic>
      <xdr:nvPicPr>
        <xdr:cNvPr id="4" name="Рисунок 3">
          <a:extLst>
            <a:ext uri="{FF2B5EF4-FFF2-40B4-BE49-F238E27FC236}">
              <a16:creationId xmlns:a16="http://schemas.microsoft.com/office/drawing/2014/main" id="{4F722017-4C30-421C-8CE1-728011CC0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5505175" cy="7409524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7759282" cy="10095238"/>
    <xdr:pic>
      <xdr:nvPicPr>
        <xdr:cNvPr id="5" name="Рисунок 4">
          <a:extLst>
            <a:ext uri="{FF2B5EF4-FFF2-40B4-BE49-F238E27FC236}">
              <a16:creationId xmlns:a16="http://schemas.microsoft.com/office/drawing/2014/main" id="{52D28226-1B7A-4887-9B40-62A6CD377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144000"/>
          <a:ext cx="7759282" cy="10095238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48</xdr:row>
      <xdr:rowOff>0</xdr:rowOff>
    </xdr:from>
    <xdr:ext cx="7511663" cy="10695238"/>
    <xdr:pic>
      <xdr:nvPicPr>
        <xdr:cNvPr id="6" name="Рисунок 5">
          <a:extLst>
            <a:ext uri="{FF2B5EF4-FFF2-40B4-BE49-F238E27FC236}">
              <a16:creationId xmlns:a16="http://schemas.microsoft.com/office/drawing/2014/main" id="{EE1F912D-3B47-49FF-996E-61AF65091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24800" y="9144000"/>
          <a:ext cx="7511663" cy="10695238"/>
        </a:xfrm>
        <a:prstGeom prst="rect">
          <a:avLst/>
        </a:prstGeom>
      </xdr:spPr>
    </xdr:pic>
    <xdr:clientData/>
  </xdr:oneCellAnchor>
  <xdr:oneCellAnchor>
    <xdr:from>
      <xdr:col>26</xdr:col>
      <xdr:colOff>0</xdr:colOff>
      <xdr:row>48</xdr:row>
      <xdr:rowOff>0</xdr:rowOff>
    </xdr:from>
    <xdr:ext cx="10018725" cy="7761905"/>
    <xdr:pic>
      <xdr:nvPicPr>
        <xdr:cNvPr id="7" name="Рисунок 6">
          <a:extLst>
            <a:ext uri="{FF2B5EF4-FFF2-40B4-BE49-F238E27FC236}">
              <a16:creationId xmlns:a16="http://schemas.microsoft.com/office/drawing/2014/main" id="{F82CCED2-5E6F-4B43-A20C-030F41DA6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849600" y="9144000"/>
          <a:ext cx="10018725" cy="776190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106</xdr:row>
      <xdr:rowOff>0</xdr:rowOff>
    </xdr:from>
    <xdr:ext cx="7721186" cy="10057143"/>
    <xdr:pic>
      <xdr:nvPicPr>
        <xdr:cNvPr id="8" name="Рисунок 7">
          <a:extLst>
            <a:ext uri="{FF2B5EF4-FFF2-40B4-BE49-F238E27FC236}">
              <a16:creationId xmlns:a16="http://schemas.microsoft.com/office/drawing/2014/main" id="{3597721B-37B9-4250-9484-377E72A28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193000"/>
          <a:ext cx="7721186" cy="10057143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721186" cy="10057143"/>
    <xdr:pic>
      <xdr:nvPicPr>
        <xdr:cNvPr id="9" name="Рисунок 8">
          <a:extLst>
            <a:ext uri="{FF2B5EF4-FFF2-40B4-BE49-F238E27FC236}">
              <a16:creationId xmlns:a16="http://schemas.microsoft.com/office/drawing/2014/main" id="{4075F44B-F163-4E5E-A4FD-14B38872F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24800" y="20193000"/>
          <a:ext cx="7721186" cy="10057143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F15"/>
  <sheetViews>
    <sheetView tabSelected="1" topLeftCell="O1" zoomScaleNormal="100" workbookViewId="0">
      <selection activeCell="X3" sqref="X3"/>
    </sheetView>
  </sheetViews>
  <sheetFormatPr defaultColWidth="0" defaultRowHeight="15"/>
  <cols>
    <col min="1" max="1" width="7.5703125" style="9" bestFit="1" customWidth="1"/>
    <col min="2" max="2" width="33.42578125" style="9" bestFit="1" customWidth="1"/>
    <col min="3" max="3" width="38.28515625" style="9" bestFit="1" customWidth="1"/>
    <col min="4" max="4" width="9" style="9" bestFit="1" customWidth="1"/>
    <col min="5" max="5" width="18.28515625" style="9" bestFit="1" customWidth="1"/>
    <col min="6" max="6" width="20.85546875" style="9" bestFit="1" customWidth="1"/>
    <col min="7" max="7" width="16" style="9" bestFit="1" customWidth="1"/>
    <col min="8" max="8" width="12.42578125" style="9" bestFit="1" customWidth="1"/>
    <col min="9" max="9" width="18.42578125" style="9" bestFit="1" customWidth="1"/>
    <col min="10" max="10" width="10.140625" style="9" bestFit="1" customWidth="1"/>
    <col min="11" max="11" width="59.42578125" style="9" bestFit="1" customWidth="1"/>
    <col min="12" max="12" width="30.85546875" style="9" bestFit="1" customWidth="1"/>
    <col min="13" max="13" width="19.5703125" style="9" bestFit="1" customWidth="1"/>
    <col min="14" max="14" width="6.140625" style="9" bestFit="1" customWidth="1"/>
    <col min="15" max="15" width="13.7109375" style="9" bestFit="1" customWidth="1"/>
    <col min="16" max="16" width="11.28515625" style="9" bestFit="1" customWidth="1"/>
    <col min="17" max="17" width="24.28515625" style="10" bestFit="1" customWidth="1"/>
    <col min="18" max="18" width="12.7109375" style="10" bestFit="1" customWidth="1"/>
    <col min="19" max="20" width="14.85546875" style="9" bestFit="1" customWidth="1"/>
    <col min="21" max="21" width="10.140625" style="9" bestFit="1" customWidth="1"/>
    <col min="22" max="22" width="14.85546875" style="9" bestFit="1" customWidth="1"/>
    <col min="23" max="23" width="17.28515625" style="9" bestFit="1" customWidth="1"/>
    <col min="24" max="24" width="11.140625" style="9" bestFit="1" customWidth="1"/>
    <col min="25" max="25" width="12.42578125" style="9" bestFit="1" customWidth="1"/>
    <col min="26" max="26" width="17.28515625" style="9" bestFit="1" customWidth="1"/>
    <col min="27" max="27" width="16" style="9" bestFit="1" customWidth="1"/>
    <col min="28" max="28" width="14.85546875" style="9" bestFit="1" customWidth="1"/>
    <col min="29" max="29" width="13.7109375" style="10" bestFit="1" customWidth="1"/>
    <col min="30" max="30" width="14.85546875" style="9" bestFit="1" customWidth="1"/>
    <col min="31" max="31" width="17.28515625" style="9" bestFit="1" customWidth="1"/>
    <col min="32" max="32" width="15.85546875" style="9" bestFit="1" customWidth="1"/>
    <col min="33" max="16384" width="9.140625" style="8" hidden="1"/>
  </cols>
  <sheetData>
    <row r="1" spans="1:32" ht="61.5">
      <c r="A1" s="48">
        <v>521</v>
      </c>
      <c r="B1" s="48"/>
      <c r="C1" s="48"/>
      <c r="D1" s="49" t="s">
        <v>33</v>
      </c>
      <c r="E1" s="49"/>
      <c r="F1" s="49"/>
      <c r="G1" s="49"/>
      <c r="H1" s="49"/>
      <c r="I1" s="50" t="s">
        <v>33</v>
      </c>
      <c r="J1" s="51"/>
      <c r="K1" s="51"/>
      <c r="L1" s="51"/>
      <c r="M1" s="51"/>
      <c r="N1" s="51"/>
      <c r="O1" s="51"/>
      <c r="P1" s="51"/>
      <c r="Q1" s="51"/>
      <c r="R1" s="51"/>
      <c r="S1" s="51"/>
      <c r="T1" s="51"/>
      <c r="U1" s="51"/>
      <c r="V1" s="51"/>
      <c r="W1" s="51"/>
      <c r="X1" s="51"/>
      <c r="Y1" s="51"/>
      <c r="Z1" s="51"/>
      <c r="AA1" s="51"/>
      <c r="AB1" s="51"/>
      <c r="AC1" s="51"/>
      <c r="AD1" s="51"/>
      <c r="AE1" s="51"/>
      <c r="AF1" s="52"/>
    </row>
    <row r="2" spans="1:32">
      <c r="A2" s="3">
        <v>1</v>
      </c>
      <c r="B2" s="3">
        <v>2</v>
      </c>
      <c r="C2" s="3">
        <v>3</v>
      </c>
      <c r="D2" s="3">
        <v>4</v>
      </c>
      <c r="E2" s="3">
        <v>5</v>
      </c>
      <c r="F2" s="3">
        <v>6</v>
      </c>
      <c r="G2" s="3">
        <v>7</v>
      </c>
      <c r="H2" s="3">
        <v>8</v>
      </c>
      <c r="I2" s="3">
        <v>9</v>
      </c>
      <c r="J2" s="3">
        <v>10</v>
      </c>
      <c r="K2" s="3">
        <v>11</v>
      </c>
      <c r="L2" s="3">
        <v>12</v>
      </c>
      <c r="M2" s="3">
        <v>13</v>
      </c>
      <c r="N2" s="3">
        <v>14</v>
      </c>
      <c r="O2" s="3">
        <v>15</v>
      </c>
      <c r="P2" s="3">
        <v>16</v>
      </c>
      <c r="Q2" s="3">
        <v>17</v>
      </c>
      <c r="R2" s="3">
        <v>18</v>
      </c>
      <c r="S2" s="3">
        <v>19</v>
      </c>
      <c r="T2" s="3">
        <v>20</v>
      </c>
      <c r="U2" s="3">
        <v>21</v>
      </c>
      <c r="V2" s="3">
        <v>22</v>
      </c>
      <c r="W2" s="3">
        <v>23</v>
      </c>
      <c r="X2" s="3">
        <v>24</v>
      </c>
      <c r="Y2" s="3">
        <v>25</v>
      </c>
      <c r="Z2" s="3">
        <v>26</v>
      </c>
      <c r="AA2" s="3">
        <v>27</v>
      </c>
      <c r="AB2" s="3">
        <v>28</v>
      </c>
      <c r="AC2" s="3">
        <v>29</v>
      </c>
      <c r="AD2" s="3">
        <v>30</v>
      </c>
      <c r="AE2" s="3">
        <v>31</v>
      </c>
      <c r="AF2" s="3">
        <v>32</v>
      </c>
    </row>
    <row r="3" spans="1:32" ht="135">
      <c r="A3" s="1" t="s">
        <v>0</v>
      </c>
      <c r="B3" s="2" t="s">
        <v>1</v>
      </c>
      <c r="C3" s="2" t="s">
        <v>3</v>
      </c>
      <c r="D3" s="2" t="s">
        <v>4</v>
      </c>
      <c r="E3" s="2" t="s">
        <v>5</v>
      </c>
      <c r="F3" s="2" t="s">
        <v>6</v>
      </c>
      <c r="G3" s="6" t="s">
        <v>7</v>
      </c>
      <c r="H3" s="6" t="s">
        <v>8</v>
      </c>
      <c r="I3" s="6" t="s">
        <v>9</v>
      </c>
      <c r="J3" s="6" t="s">
        <v>10</v>
      </c>
      <c r="K3" s="6" t="s">
        <v>11</v>
      </c>
      <c r="L3" s="6" t="s">
        <v>12</v>
      </c>
      <c r="M3" s="6" t="s">
        <v>13</v>
      </c>
      <c r="N3" s="6" t="s">
        <v>14</v>
      </c>
      <c r="O3" s="6" t="s">
        <v>15</v>
      </c>
      <c r="P3" s="6" t="s">
        <v>16</v>
      </c>
      <c r="Q3" s="6" t="s">
        <v>17</v>
      </c>
      <c r="R3" s="6" t="s">
        <v>18</v>
      </c>
      <c r="S3" s="6" t="s">
        <v>19</v>
      </c>
      <c r="T3" s="6" t="s">
        <v>20</v>
      </c>
      <c r="U3" s="6" t="s">
        <v>21</v>
      </c>
      <c r="V3" s="6" t="s">
        <v>22</v>
      </c>
      <c r="W3" s="6" t="s">
        <v>23</v>
      </c>
      <c r="X3" s="6" t="s">
        <v>24</v>
      </c>
      <c r="Y3" s="6" t="s">
        <v>25</v>
      </c>
      <c r="Z3" s="6" t="s">
        <v>26</v>
      </c>
      <c r="AA3" s="6" t="s">
        <v>27</v>
      </c>
      <c r="AB3" s="6" t="s">
        <v>28</v>
      </c>
      <c r="AC3" s="6" t="s">
        <v>29</v>
      </c>
      <c r="AD3" s="6" t="s">
        <v>30</v>
      </c>
      <c r="AE3" s="6" t="s">
        <v>31</v>
      </c>
      <c r="AF3" s="6" t="s">
        <v>32</v>
      </c>
    </row>
    <row r="4" spans="1:32">
      <c r="A4" s="4" t="s">
        <v>2</v>
      </c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  <c r="AA4" s="5"/>
      <c r="AB4" s="39">
        <f>SUM(AB5:AB1048576)</f>
        <v>74856.72</v>
      </c>
      <c r="AC4" s="43">
        <f>AC5</f>
        <v>45146</v>
      </c>
      <c r="AD4" s="42">
        <f>AD5</f>
        <v>11675.01</v>
      </c>
      <c r="AE4" s="39">
        <f>SUM(AE5:AE1048576)</f>
        <v>873952954.56999993</v>
      </c>
      <c r="AF4" s="5"/>
    </row>
    <row r="5" spans="1:32" s="23" customFormat="1" ht="15" customHeight="1">
      <c r="A5" s="21">
        <v>1</v>
      </c>
      <c r="B5" s="24" t="s">
        <v>34</v>
      </c>
      <c r="C5" s="7" t="s">
        <v>35</v>
      </c>
      <c r="D5" s="7" t="s">
        <v>36</v>
      </c>
      <c r="E5" s="11" t="s">
        <v>37</v>
      </c>
      <c r="F5" s="26" t="s">
        <v>38</v>
      </c>
      <c r="G5" s="7" t="s">
        <v>39</v>
      </c>
      <c r="H5" s="7" t="s">
        <v>40</v>
      </c>
      <c r="I5" s="7" t="s">
        <v>41</v>
      </c>
      <c r="J5" s="12" t="s">
        <v>42</v>
      </c>
      <c r="K5" s="18" t="s">
        <v>63</v>
      </c>
      <c r="L5" s="18">
        <v>493912</v>
      </c>
      <c r="M5" s="20">
        <v>104755.20000000001</v>
      </c>
      <c r="N5" s="13">
        <v>55.68</v>
      </c>
      <c r="O5" s="13">
        <v>4810</v>
      </c>
      <c r="P5" s="16">
        <f>IF(N5*333.33&gt;O5,N5*333.33,O5)</f>
        <v>18559.814399999999</v>
      </c>
      <c r="Q5" s="19">
        <v>45054</v>
      </c>
      <c r="R5" s="19">
        <v>45129</v>
      </c>
      <c r="S5" s="45">
        <v>1</v>
      </c>
      <c r="T5" s="11" t="s">
        <v>43</v>
      </c>
      <c r="U5" s="13">
        <v>7072.5</v>
      </c>
      <c r="V5" s="46">
        <v>125</v>
      </c>
      <c r="W5" s="46">
        <f>SUM(N5:N6)*33</f>
        <v>1903.77</v>
      </c>
      <c r="X5" s="46">
        <v>88</v>
      </c>
      <c r="Y5" s="14">
        <v>0</v>
      </c>
      <c r="Z5" s="11">
        <v>0</v>
      </c>
      <c r="AA5" s="46">
        <v>12900</v>
      </c>
      <c r="AB5" s="44">
        <f>ROUND(SUM(U5:AA6),2)</f>
        <v>22993.759999999998</v>
      </c>
      <c r="AC5" s="22">
        <v>45146</v>
      </c>
      <c r="AD5" s="40">
        <v>11675.01</v>
      </c>
      <c r="AE5" s="41">
        <f>ROUND(AD5*AB5,2)</f>
        <v>268452377.94</v>
      </c>
      <c r="AF5" s="21" t="s">
        <v>33</v>
      </c>
    </row>
    <row r="6" spans="1:32" s="23" customFormat="1" ht="15" customHeight="1">
      <c r="A6" s="21">
        <v>2</v>
      </c>
      <c r="B6" s="24" t="s">
        <v>34</v>
      </c>
      <c r="C6" s="7" t="s">
        <v>35</v>
      </c>
      <c r="D6" s="7" t="s">
        <v>36</v>
      </c>
      <c r="E6" s="11" t="s">
        <v>44</v>
      </c>
      <c r="F6" s="26" t="s">
        <v>38</v>
      </c>
      <c r="G6" s="7" t="s">
        <v>39</v>
      </c>
      <c r="H6" s="7" t="s">
        <v>40</v>
      </c>
      <c r="I6" s="7" t="s">
        <v>41</v>
      </c>
      <c r="J6" s="12" t="s">
        <v>45</v>
      </c>
      <c r="K6" s="11" t="s">
        <v>46</v>
      </c>
      <c r="L6" s="25">
        <v>12757010</v>
      </c>
      <c r="M6" s="20">
        <v>26028</v>
      </c>
      <c r="N6" s="13">
        <v>2.0099999999999998</v>
      </c>
      <c r="O6" s="13">
        <v>385</v>
      </c>
      <c r="P6" s="16">
        <f t="shared" ref="P6" si="0">IF(N6*333.33&gt;O6,N6*333.33,O6)</f>
        <v>669.99329999999986</v>
      </c>
      <c r="Q6" s="19">
        <v>45059</v>
      </c>
      <c r="R6" s="19">
        <v>45129</v>
      </c>
      <c r="S6" s="45"/>
      <c r="T6" s="7">
        <v>1.35</v>
      </c>
      <c r="U6" s="15">
        <f>T6*P6</f>
        <v>904.49095499999987</v>
      </c>
      <c r="V6" s="46"/>
      <c r="W6" s="46"/>
      <c r="X6" s="46"/>
      <c r="Y6" s="14">
        <v>0</v>
      </c>
      <c r="Z6" s="11">
        <v>0</v>
      </c>
      <c r="AA6" s="46"/>
      <c r="AB6" s="44"/>
      <c r="AC6" s="22">
        <v>45146</v>
      </c>
      <c r="AD6" s="40">
        <v>11675.01</v>
      </c>
      <c r="AE6" s="41"/>
      <c r="AF6" s="21" t="s">
        <v>33</v>
      </c>
    </row>
    <row r="7" spans="1:32" s="23" customFormat="1" ht="15.75">
      <c r="A7" s="21">
        <v>3</v>
      </c>
      <c r="B7" s="24" t="s">
        <v>34</v>
      </c>
      <c r="C7" s="7" t="s">
        <v>35</v>
      </c>
      <c r="D7" s="7" t="s">
        <v>36</v>
      </c>
      <c r="E7" s="11" t="s">
        <v>47</v>
      </c>
      <c r="F7" s="26" t="s">
        <v>48</v>
      </c>
      <c r="G7" s="7" t="s">
        <v>49</v>
      </c>
      <c r="H7" s="26" t="s">
        <v>40</v>
      </c>
      <c r="I7" s="27" t="s">
        <v>41</v>
      </c>
      <c r="J7" s="12" t="s">
        <v>45</v>
      </c>
      <c r="K7" s="11" t="s">
        <v>64</v>
      </c>
      <c r="L7" s="18" t="s">
        <v>50</v>
      </c>
      <c r="M7" s="20">
        <v>183035.05</v>
      </c>
      <c r="N7" s="13">
        <v>30.13</v>
      </c>
      <c r="O7" s="13">
        <v>2229</v>
      </c>
      <c r="P7" s="16">
        <f t="shared" ref="P7:P8" si="1">IF(N7*333.33&gt;O7,N7*333.33,O7)</f>
        <v>10043.232899999999</v>
      </c>
      <c r="Q7" s="19">
        <v>45058</v>
      </c>
      <c r="R7" s="19">
        <v>45131</v>
      </c>
      <c r="S7" s="45">
        <v>1</v>
      </c>
      <c r="T7" s="11" t="s">
        <v>43</v>
      </c>
      <c r="U7" s="15">
        <v>3884.47</v>
      </c>
      <c r="V7" s="46">
        <v>125</v>
      </c>
      <c r="W7" s="46">
        <f>SUM(N7:N8)*33</f>
        <v>2137.0800000000004</v>
      </c>
      <c r="X7" s="46">
        <v>88</v>
      </c>
      <c r="Y7" s="14">
        <v>0</v>
      </c>
      <c r="Z7" s="11">
        <v>0</v>
      </c>
      <c r="AA7" s="47">
        <v>12900</v>
      </c>
      <c r="AB7" s="44">
        <f>ROUND(SUM(U7:AA8),2)</f>
        <v>24712.05</v>
      </c>
      <c r="AC7" s="22">
        <v>45146</v>
      </c>
      <c r="AD7" s="40">
        <v>11675.01</v>
      </c>
      <c r="AE7" s="41">
        <f>ROUND(AD7*AB7,2)</f>
        <v>288513430.87</v>
      </c>
      <c r="AF7" s="21" t="s">
        <v>33</v>
      </c>
    </row>
    <row r="8" spans="1:32" s="23" customFormat="1" ht="15.75">
      <c r="A8" s="21">
        <v>4</v>
      </c>
      <c r="B8" s="24" t="s">
        <v>34</v>
      </c>
      <c r="C8" s="7" t="s">
        <v>35</v>
      </c>
      <c r="D8" s="7" t="s">
        <v>36</v>
      </c>
      <c r="E8" s="11" t="s">
        <v>51</v>
      </c>
      <c r="F8" s="26" t="s">
        <v>48</v>
      </c>
      <c r="G8" s="7" t="s">
        <v>49</v>
      </c>
      <c r="H8" s="26" t="s">
        <v>40</v>
      </c>
      <c r="I8" s="27" t="s">
        <v>41</v>
      </c>
      <c r="J8" s="12" t="s">
        <v>45</v>
      </c>
      <c r="K8" s="11" t="s">
        <v>64</v>
      </c>
      <c r="L8" s="18" t="s">
        <v>50</v>
      </c>
      <c r="M8" s="20">
        <v>183035.05</v>
      </c>
      <c r="N8" s="13">
        <v>34.630000000000003</v>
      </c>
      <c r="O8" s="13">
        <v>7476</v>
      </c>
      <c r="P8" s="16">
        <f t="shared" si="1"/>
        <v>11543.2179</v>
      </c>
      <c r="Q8" s="19">
        <v>45065</v>
      </c>
      <c r="R8" s="19">
        <v>45131</v>
      </c>
      <c r="S8" s="45"/>
      <c r="T8" s="11" t="s">
        <v>43</v>
      </c>
      <c r="U8" s="15">
        <v>5577.5</v>
      </c>
      <c r="V8" s="46"/>
      <c r="W8" s="46"/>
      <c r="X8" s="46"/>
      <c r="Y8" s="14">
        <v>0</v>
      </c>
      <c r="Z8" s="11">
        <v>0</v>
      </c>
      <c r="AA8" s="47"/>
      <c r="AB8" s="44"/>
      <c r="AC8" s="22">
        <v>45146</v>
      </c>
      <c r="AD8" s="40">
        <v>11675.01</v>
      </c>
      <c r="AE8" s="41"/>
      <c r="AF8" s="21" t="s">
        <v>33</v>
      </c>
    </row>
    <row r="9" spans="1:32" s="23" customFormat="1" ht="15.75">
      <c r="A9" s="21">
        <v>5</v>
      </c>
      <c r="B9" s="24" t="s">
        <v>34</v>
      </c>
      <c r="C9" s="7" t="s">
        <v>35</v>
      </c>
      <c r="D9" s="7" t="s">
        <v>36</v>
      </c>
      <c r="E9" s="11" t="s">
        <v>52</v>
      </c>
      <c r="F9" s="26" t="s">
        <v>53</v>
      </c>
      <c r="G9" s="7" t="s">
        <v>54</v>
      </c>
      <c r="H9" s="7" t="s">
        <v>40</v>
      </c>
      <c r="I9" s="7" t="s">
        <v>41</v>
      </c>
      <c r="J9" s="12" t="s">
        <v>45</v>
      </c>
      <c r="K9" s="11" t="s">
        <v>55</v>
      </c>
      <c r="L9" s="18">
        <v>667465</v>
      </c>
      <c r="M9" s="16">
        <v>23232</v>
      </c>
      <c r="N9" s="13">
        <v>15.17</v>
      </c>
      <c r="O9" s="13">
        <v>1689</v>
      </c>
      <c r="P9" s="16">
        <f>IF(N9*333.33&gt;O9,N9*333.33,O9)</f>
        <v>5056.6161000000002</v>
      </c>
      <c r="Q9" s="17">
        <v>45076</v>
      </c>
      <c r="R9" s="17">
        <v>45132</v>
      </c>
      <c r="S9" s="45">
        <v>1</v>
      </c>
      <c r="T9" s="7">
        <v>0.73</v>
      </c>
      <c r="U9" s="15">
        <f>T9*P9</f>
        <v>3691.329753</v>
      </c>
      <c r="V9" s="46">
        <v>125</v>
      </c>
      <c r="W9" s="46">
        <f>SUM(N9:N15)*33</f>
        <v>1746.3600000000001</v>
      </c>
      <c r="X9" s="46">
        <v>88</v>
      </c>
      <c r="Y9" s="14">
        <v>0</v>
      </c>
      <c r="Z9" s="7">
        <v>85</v>
      </c>
      <c r="AA9" s="46">
        <v>12900</v>
      </c>
      <c r="AB9" s="44">
        <f>ROUND(SUM(U9:AA15),2)+0.01</f>
        <v>27150.91</v>
      </c>
      <c r="AC9" s="22">
        <v>45146</v>
      </c>
      <c r="AD9" s="40">
        <v>11675.01</v>
      </c>
      <c r="AE9" s="41">
        <f>ROUND(AD9*AB9,2)</f>
        <v>316987145.75999999</v>
      </c>
      <c r="AF9" s="21" t="s">
        <v>33</v>
      </c>
    </row>
    <row r="10" spans="1:32" s="23" customFormat="1" ht="15.75">
      <c r="A10" s="21">
        <v>6</v>
      </c>
      <c r="B10" s="24" t="s">
        <v>34</v>
      </c>
      <c r="C10" s="7" t="s">
        <v>35</v>
      </c>
      <c r="D10" s="7" t="s">
        <v>36</v>
      </c>
      <c r="E10" s="11" t="s">
        <v>47</v>
      </c>
      <c r="F10" s="26" t="s">
        <v>53</v>
      </c>
      <c r="G10" s="7" t="s">
        <v>54</v>
      </c>
      <c r="H10" s="7" t="s">
        <v>40</v>
      </c>
      <c r="I10" s="7" t="s">
        <v>41</v>
      </c>
      <c r="J10" s="12" t="s">
        <v>56</v>
      </c>
      <c r="K10" s="18" t="s">
        <v>64</v>
      </c>
      <c r="L10" s="25" t="s">
        <v>57</v>
      </c>
      <c r="M10" s="20">
        <v>110659.8</v>
      </c>
      <c r="N10" s="13">
        <v>15.86</v>
      </c>
      <c r="O10" s="13">
        <v>1158</v>
      </c>
      <c r="P10" s="16">
        <f t="shared" ref="P10:P15" si="2">IF(N10*333.33&gt;O10,N10*333.33,O10)</f>
        <v>5286.6137999999992</v>
      </c>
      <c r="Q10" s="17">
        <v>45058</v>
      </c>
      <c r="R10" s="17">
        <v>45132</v>
      </c>
      <c r="S10" s="45"/>
      <c r="T10" s="7" t="s">
        <v>43</v>
      </c>
      <c r="U10" s="15">
        <v>1954.18</v>
      </c>
      <c r="V10" s="46"/>
      <c r="W10" s="46"/>
      <c r="X10" s="46"/>
      <c r="Y10" s="14">
        <v>0</v>
      </c>
      <c r="Z10" s="7">
        <v>0</v>
      </c>
      <c r="AA10" s="46"/>
      <c r="AB10" s="44"/>
      <c r="AC10" s="22">
        <v>45146</v>
      </c>
      <c r="AD10" s="40">
        <v>11675.01</v>
      </c>
      <c r="AE10" s="21"/>
      <c r="AF10" s="21" t="s">
        <v>33</v>
      </c>
    </row>
    <row r="11" spans="1:32" s="23" customFormat="1" ht="15.75">
      <c r="A11" s="21">
        <v>7</v>
      </c>
      <c r="B11" s="24" t="s">
        <v>34</v>
      </c>
      <c r="C11" s="7" t="s">
        <v>35</v>
      </c>
      <c r="D11" s="7" t="s">
        <v>36</v>
      </c>
      <c r="E11" s="11" t="s">
        <v>51</v>
      </c>
      <c r="F11" s="26" t="s">
        <v>53</v>
      </c>
      <c r="G11" s="7" t="s">
        <v>54</v>
      </c>
      <c r="H11" s="7" t="s">
        <v>40</v>
      </c>
      <c r="I11" s="7" t="s">
        <v>41</v>
      </c>
      <c r="J11" s="12" t="s">
        <v>56</v>
      </c>
      <c r="K11" s="18" t="s">
        <v>64</v>
      </c>
      <c r="L11" s="25" t="s">
        <v>57</v>
      </c>
      <c r="M11" s="20">
        <v>110659.8</v>
      </c>
      <c r="N11" s="13">
        <v>19.79</v>
      </c>
      <c r="O11" s="13">
        <v>4293</v>
      </c>
      <c r="P11" s="16">
        <f t="shared" si="2"/>
        <v>6596.6006999999991</v>
      </c>
      <c r="Q11" s="17">
        <v>45071</v>
      </c>
      <c r="R11" s="17">
        <v>45132</v>
      </c>
      <c r="S11" s="45"/>
      <c r="T11" s="7" t="s">
        <v>43</v>
      </c>
      <c r="U11" s="15">
        <v>5577.5</v>
      </c>
      <c r="V11" s="46"/>
      <c r="W11" s="46"/>
      <c r="X11" s="46"/>
      <c r="Y11" s="14">
        <v>0</v>
      </c>
      <c r="Z11" s="7">
        <v>0</v>
      </c>
      <c r="AA11" s="46"/>
      <c r="AB11" s="44"/>
      <c r="AC11" s="22">
        <v>45146</v>
      </c>
      <c r="AD11" s="40">
        <v>11675.01</v>
      </c>
      <c r="AE11" s="21"/>
      <c r="AF11" s="21" t="s">
        <v>33</v>
      </c>
    </row>
    <row r="12" spans="1:32" s="23" customFormat="1" ht="15.75">
      <c r="A12" s="21">
        <v>8</v>
      </c>
      <c r="B12" s="24" t="s">
        <v>34</v>
      </c>
      <c r="C12" s="7" t="s">
        <v>35</v>
      </c>
      <c r="D12" s="7" t="s">
        <v>36</v>
      </c>
      <c r="E12" s="11" t="s">
        <v>58</v>
      </c>
      <c r="F12" s="26" t="s">
        <v>53</v>
      </c>
      <c r="G12" s="7" t="s">
        <v>54</v>
      </c>
      <c r="H12" s="7" t="s">
        <v>40</v>
      </c>
      <c r="I12" s="7" t="s">
        <v>41</v>
      </c>
      <c r="J12" s="12" t="s">
        <v>56</v>
      </c>
      <c r="K12" s="18" t="s">
        <v>64</v>
      </c>
      <c r="L12" s="25" t="s">
        <v>57</v>
      </c>
      <c r="M12" s="20">
        <v>110659.8</v>
      </c>
      <c r="N12" s="13">
        <v>0.14000000000000001</v>
      </c>
      <c r="O12" s="13">
        <v>26</v>
      </c>
      <c r="P12" s="16">
        <f t="shared" si="2"/>
        <v>46.666200000000003</v>
      </c>
      <c r="Q12" s="17">
        <v>45069</v>
      </c>
      <c r="R12" s="17">
        <v>45132</v>
      </c>
      <c r="S12" s="45"/>
      <c r="T12" s="7" t="s">
        <v>59</v>
      </c>
      <c r="U12" s="15">
        <v>100</v>
      </c>
      <c r="V12" s="46"/>
      <c r="W12" s="46"/>
      <c r="X12" s="46"/>
      <c r="Y12" s="14">
        <v>0</v>
      </c>
      <c r="Z12" s="7">
        <v>85</v>
      </c>
      <c r="AA12" s="46"/>
      <c r="AB12" s="44"/>
      <c r="AC12" s="22">
        <v>45146</v>
      </c>
      <c r="AD12" s="40">
        <v>11675.01</v>
      </c>
      <c r="AE12" s="21"/>
      <c r="AF12" s="21" t="s">
        <v>33</v>
      </c>
    </row>
    <row r="13" spans="1:32" s="23" customFormat="1" ht="15.75">
      <c r="A13" s="21">
        <v>9</v>
      </c>
      <c r="B13" s="24" t="s">
        <v>34</v>
      </c>
      <c r="C13" s="7" t="s">
        <v>35</v>
      </c>
      <c r="D13" s="7" t="s">
        <v>36</v>
      </c>
      <c r="E13" s="11" t="s">
        <v>60</v>
      </c>
      <c r="F13" s="26" t="s">
        <v>53</v>
      </c>
      <c r="G13" s="7" t="s">
        <v>54</v>
      </c>
      <c r="H13" s="7" t="s">
        <v>40</v>
      </c>
      <c r="I13" s="7" t="s">
        <v>41</v>
      </c>
      <c r="J13" s="12" t="s">
        <v>56</v>
      </c>
      <c r="K13" s="18" t="s">
        <v>64</v>
      </c>
      <c r="L13" s="25" t="s">
        <v>57</v>
      </c>
      <c r="M13" s="20">
        <v>110659.8</v>
      </c>
      <c r="N13" s="13">
        <v>0.67</v>
      </c>
      <c r="O13" s="13">
        <v>52</v>
      </c>
      <c r="P13" s="16">
        <f t="shared" si="2"/>
        <v>223.33109999999999</v>
      </c>
      <c r="Q13" s="17">
        <v>45072</v>
      </c>
      <c r="R13" s="17">
        <v>45132</v>
      </c>
      <c r="S13" s="45"/>
      <c r="T13" s="7">
        <v>2.09</v>
      </c>
      <c r="U13" s="15">
        <f t="shared" ref="U13:U14" si="3">T13*P13</f>
        <v>466.76199899999995</v>
      </c>
      <c r="V13" s="46"/>
      <c r="W13" s="46"/>
      <c r="X13" s="46"/>
      <c r="Y13" s="14">
        <v>0</v>
      </c>
      <c r="Z13" s="7">
        <v>0</v>
      </c>
      <c r="AA13" s="46"/>
      <c r="AB13" s="44"/>
      <c r="AC13" s="22">
        <v>45146</v>
      </c>
      <c r="AD13" s="40">
        <v>11675.01</v>
      </c>
      <c r="AE13" s="21"/>
      <c r="AF13" s="21" t="s">
        <v>33</v>
      </c>
    </row>
    <row r="14" spans="1:32" s="23" customFormat="1" ht="15.75">
      <c r="A14" s="21">
        <v>10</v>
      </c>
      <c r="B14" s="24" t="s">
        <v>34</v>
      </c>
      <c r="C14" s="7" t="s">
        <v>35</v>
      </c>
      <c r="D14" s="7" t="s">
        <v>36</v>
      </c>
      <c r="E14" s="11" t="s">
        <v>60</v>
      </c>
      <c r="F14" s="26" t="s">
        <v>53</v>
      </c>
      <c r="G14" s="7" t="s">
        <v>54</v>
      </c>
      <c r="H14" s="7" t="s">
        <v>40</v>
      </c>
      <c r="I14" s="7" t="s">
        <v>41</v>
      </c>
      <c r="J14" s="12" t="s">
        <v>56</v>
      </c>
      <c r="K14" s="18" t="s">
        <v>64</v>
      </c>
      <c r="L14" s="25" t="s">
        <v>57</v>
      </c>
      <c r="M14" s="20">
        <v>110659.8</v>
      </c>
      <c r="N14" s="13">
        <v>0.71</v>
      </c>
      <c r="O14" s="13">
        <v>66</v>
      </c>
      <c r="P14" s="16">
        <f t="shared" si="2"/>
        <v>236.66429999999997</v>
      </c>
      <c r="Q14" s="17">
        <v>45078</v>
      </c>
      <c r="R14" s="17">
        <v>45132</v>
      </c>
      <c r="S14" s="45"/>
      <c r="T14" s="7">
        <v>2.09</v>
      </c>
      <c r="U14" s="15">
        <f t="shared" si="3"/>
        <v>494.62838699999992</v>
      </c>
      <c r="V14" s="46"/>
      <c r="W14" s="46"/>
      <c r="X14" s="46"/>
      <c r="Y14" s="14">
        <v>0</v>
      </c>
      <c r="Z14" s="7">
        <v>0</v>
      </c>
      <c r="AA14" s="46"/>
      <c r="AB14" s="44"/>
      <c r="AC14" s="22">
        <v>45146</v>
      </c>
      <c r="AD14" s="40">
        <v>11675.01</v>
      </c>
      <c r="AE14" s="21"/>
      <c r="AF14" s="21" t="s">
        <v>33</v>
      </c>
    </row>
    <row r="15" spans="1:32" s="37" customFormat="1" ht="15.75">
      <c r="A15" s="28">
        <v>11</v>
      </c>
      <c r="B15" s="29" t="s">
        <v>34</v>
      </c>
      <c r="C15" s="30" t="s">
        <v>35</v>
      </c>
      <c r="D15" s="30" t="s">
        <v>36</v>
      </c>
      <c r="E15" s="30" t="s">
        <v>58</v>
      </c>
      <c r="F15" s="38" t="s">
        <v>53</v>
      </c>
      <c r="G15" s="30" t="s">
        <v>54</v>
      </c>
      <c r="H15" s="30" t="s">
        <v>40</v>
      </c>
      <c r="I15" s="30" t="s">
        <v>41</v>
      </c>
      <c r="J15" s="31" t="s">
        <v>42</v>
      </c>
      <c r="K15" s="30" t="s">
        <v>65</v>
      </c>
      <c r="L15" s="31" t="s">
        <v>61</v>
      </c>
      <c r="M15" s="32" t="s">
        <v>62</v>
      </c>
      <c r="N15" s="33">
        <v>0.57999999999999996</v>
      </c>
      <c r="O15" s="33">
        <v>713</v>
      </c>
      <c r="P15" s="34">
        <f t="shared" si="2"/>
        <v>713</v>
      </c>
      <c r="Q15" s="35">
        <v>45076</v>
      </c>
      <c r="R15" s="35">
        <v>45128</v>
      </c>
      <c r="S15" s="45"/>
      <c r="T15" s="30">
        <v>0</v>
      </c>
      <c r="U15" s="33">
        <f>T15*P15</f>
        <v>0</v>
      </c>
      <c r="V15" s="33">
        <f>-V9/SUM(N9:N15)*N15</f>
        <v>-1.3699924414210127</v>
      </c>
      <c r="W15" s="33">
        <f>-W9/SUM(N9:N15)*N15</f>
        <v>-19.139999999999997</v>
      </c>
      <c r="X15" s="33">
        <f>-X9/SUM(N9:N15)*N15</f>
        <v>-0.96447467876039294</v>
      </c>
      <c r="Y15" s="36">
        <v>0</v>
      </c>
      <c r="Z15" s="30">
        <v>0</v>
      </c>
      <c r="AA15" s="33">
        <f>-AA9/SUM(N9:N15)*N15</f>
        <v>-141.38321995464852</v>
      </c>
      <c r="AB15" s="44"/>
      <c r="AC15" s="22">
        <v>45146</v>
      </c>
      <c r="AD15" s="40">
        <v>11675.01</v>
      </c>
      <c r="AE15" s="28"/>
      <c r="AF15" s="21" t="s">
        <v>33</v>
      </c>
    </row>
  </sheetData>
  <sheetProtection formatCells="0" formatColumns="0" formatRows="0" insertColumns="0" insertRows="0" insertHyperlinks="0" deleteColumns="0" deleteRows="0" sort="0" autoFilter="0" pivotTables="0"/>
  <mergeCells count="21">
    <mergeCell ref="A1:C1"/>
    <mergeCell ref="D1:H1"/>
    <mergeCell ref="I1:AF1"/>
    <mergeCell ref="S5:S6"/>
    <mergeCell ref="V5:V6"/>
    <mergeCell ref="W5:W6"/>
    <mergeCell ref="X5:X6"/>
    <mergeCell ref="AA5:AA6"/>
    <mergeCell ref="AB5:AB6"/>
    <mergeCell ref="S7:S8"/>
    <mergeCell ref="V7:V8"/>
    <mergeCell ref="W7:W8"/>
    <mergeCell ref="X7:X8"/>
    <mergeCell ref="AA7:AA8"/>
    <mergeCell ref="AB7:AB8"/>
    <mergeCell ref="AB9:AB15"/>
    <mergeCell ref="S9:S15"/>
    <mergeCell ref="V9:V14"/>
    <mergeCell ref="W9:W14"/>
    <mergeCell ref="X9:X14"/>
    <mergeCell ref="AA9:AA14"/>
  </mergeCells>
  <conditionalFormatting sqref="L5">
    <cfRule type="duplicateValues" dxfId="8" priority="8"/>
  </conditionalFormatting>
  <conditionalFormatting sqref="L5">
    <cfRule type="duplicateValues" dxfId="7" priority="9"/>
  </conditionalFormatting>
  <conditionalFormatting sqref="L7">
    <cfRule type="duplicateValues" dxfId="6" priority="6"/>
  </conditionalFormatting>
  <conditionalFormatting sqref="L7">
    <cfRule type="duplicateValues" dxfId="5" priority="7"/>
  </conditionalFormatting>
  <conditionalFormatting sqref="L15">
    <cfRule type="duplicateValues" dxfId="4" priority="4"/>
  </conditionalFormatting>
  <conditionalFormatting sqref="L15">
    <cfRule type="duplicateValues" dxfId="3" priority="5"/>
  </conditionalFormatting>
  <conditionalFormatting sqref="L9">
    <cfRule type="duplicateValues" dxfId="2" priority="3"/>
  </conditionalFormatting>
  <conditionalFormatting sqref="L8">
    <cfRule type="duplicateValues" dxfId="1" priority="1"/>
  </conditionalFormatting>
  <conditionalFormatting sqref="L8">
    <cfRule type="duplicateValues" dxfId="0" priority="2"/>
  </conditionalFormatting>
  <pageMargins left="0.7" right="0.7" top="0.75" bottom="0.75" header="0.3" footer="0.3"/>
  <pageSetup paperSize="9" orientation="portrait" horizontalDpi="4294967295" verticalDpi="4294967295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1D43A-01D6-4959-A30C-FD7B9EF30C2E}">
  <sheetPr>
    <tabColor rgb="FF00B050"/>
  </sheetPr>
  <dimension ref="A1"/>
  <sheetViews>
    <sheetView topLeftCell="E121" zoomScale="130" zoomScaleNormal="130" workbookViewId="0">
      <selection activeCell="N114" sqref="N114"/>
    </sheetView>
  </sheetViews>
  <sheetFormatPr defaultRowHeight="1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B8DCE-585F-4152-8224-33A3E8B1ACBD}">
  <sheetPr>
    <tabColor rgb="FF00B050"/>
  </sheetPr>
  <dimension ref="A1"/>
  <sheetViews>
    <sheetView zoomScale="115" zoomScaleNormal="115" workbookViewId="0">
      <selection activeCell="N114" sqref="N114"/>
    </sheetView>
  </sheetViews>
  <sheetFormatPr defaultRowHeight="1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26CEF-CB23-44EB-975C-AB5A6394F6BF}">
  <sheetPr>
    <tabColor rgb="FF00B050"/>
  </sheetPr>
  <dimension ref="A1"/>
  <sheetViews>
    <sheetView topLeftCell="E19" zoomScale="130" zoomScaleNormal="130" workbookViewId="0">
      <selection activeCell="M43" sqref="M43"/>
    </sheetView>
  </sheetViews>
  <sheetFormatPr defaultRowHeight="1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Лист1</vt:lpstr>
      <vt:lpstr>HLBU1848264</vt:lpstr>
      <vt:lpstr>HLBU1675929</vt:lpstr>
      <vt:lpstr>GLDU9984330</vt:lpstr>
    </vt:vector>
  </TitlesOfParts>
  <Company>Home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ThinkPad</dc:creator>
  <cp:lastModifiedBy>Azizbek Karabaev</cp:lastModifiedBy>
  <dcterms:created xsi:type="dcterms:W3CDTF">2023-01-18T12:40:31Z</dcterms:created>
  <dcterms:modified xsi:type="dcterms:W3CDTF">2023-09-04T07:06:25Z</dcterms:modified>
</cp:coreProperties>
</file>